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90" activeTab="0"/>
  </bookViews>
  <sheets>
    <sheet name="1HJ 2009" sheetId="1" r:id="rId1"/>
  </sheets>
  <definedNames>
    <definedName name="_xlnm.Print_Area" localSheetId="0">'1HJ 2009'!$A$1:$L$45</definedName>
  </definedNames>
  <calcPr fullCalcOnLoad="1"/>
</workbook>
</file>

<file path=xl/sharedStrings.xml><?xml version="1.0" encoding="utf-8"?>
<sst xmlns="http://schemas.openxmlformats.org/spreadsheetml/2006/main" count="55" uniqueCount="36">
  <si>
    <t>Museum</t>
  </si>
  <si>
    <t>Peter Behrensbau</t>
  </si>
  <si>
    <t>Kostenfreier Zutritt</t>
  </si>
  <si>
    <t xml:space="preserve">Summe  </t>
  </si>
  <si>
    <t>Zahlende Besucher</t>
  </si>
  <si>
    <t>Eintrittsentgelte</t>
  </si>
  <si>
    <t>Abweichung in %</t>
  </si>
  <si>
    <t xml:space="preserve">Gesamt </t>
  </si>
  <si>
    <t>01.01.–30.06. 2008</t>
  </si>
  <si>
    <t>St. Antony</t>
  </si>
  <si>
    <t>01.01.–30.06.2008</t>
  </si>
  <si>
    <t>01.01.– 30.06.2009</t>
  </si>
  <si>
    <t xml:space="preserve">LVR-Freilichtmuseum Kommern </t>
  </si>
  <si>
    <t>LVR-Archäologischer Park, LVR-RömerMuseum Xanten (Große Thermen)</t>
  </si>
  <si>
    <t>LVR-Freilichtmuseum Lindlar</t>
  </si>
  <si>
    <t>LVR-LandesMuseum Bonn</t>
  </si>
  <si>
    <t>Max Ernst Museum des LVR</t>
  </si>
  <si>
    <t>LVR-Industriemuseum, Schauplatz Solingen</t>
  </si>
  <si>
    <t>LVR-Industriemuseum, Schauplatz Oberhausen inkl. Eisenheim</t>
  </si>
  <si>
    <t>LVR-Industriemuseum, Schauplatz Engelskirchen inkl. Oelchenshammer</t>
  </si>
  <si>
    <t>LVR-Industriemuseum, Schauplatz Euskirchen</t>
  </si>
  <si>
    <t>LVR-Industriemuseum, Schauplatz Ratingen</t>
  </si>
  <si>
    <t>LVR-Industriemuseum, Schauplatz Bergisch Gladbach</t>
  </si>
  <si>
    <t>Summe LVR-Industriemuseum</t>
  </si>
  <si>
    <r>
      <t xml:space="preserve">LVR-Archäologischer Park, RömerMuseum Xanten (Große Thermen) </t>
    </r>
    <r>
      <rPr>
        <b/>
        <u val="single"/>
        <sz val="12"/>
        <rFont val="Arial"/>
        <family val="2"/>
      </rPr>
      <t>vor Abführung CUT</t>
    </r>
    <r>
      <rPr>
        <sz val="12"/>
        <rFont val="Arial"/>
        <family val="2"/>
      </rPr>
      <t>*</t>
    </r>
  </si>
  <si>
    <r>
      <t xml:space="preserve">LVR-Archäologischer Park, RömerMuseum Xanten (Große Thermen) </t>
    </r>
    <r>
      <rPr>
        <b/>
        <u val="single"/>
        <sz val="12"/>
        <rFont val="Arial"/>
        <family val="2"/>
      </rPr>
      <t>nach Abführung CUT*</t>
    </r>
  </si>
  <si>
    <t>Kennzahl Anzahl der Museumsbesuche im Haushaltsplan 2009 für das gesamte Jahr</t>
  </si>
  <si>
    <t>01.01.–30.06. 2009</t>
  </si>
  <si>
    <t xml:space="preserve"> 01.01.-30.06.2009</t>
  </si>
  <si>
    <t>01.01.-30.06.2009</t>
  </si>
  <si>
    <t>Zusätzliche Erlöse durch Museums- pädagogische Programme, Vorträge, Konzerte, Raumvermietung, Veranstaltungen, Shops, Gastronomie*²</t>
  </si>
  <si>
    <r>
      <t xml:space="preserve">*  </t>
    </r>
    <r>
      <rPr>
        <sz val="10"/>
        <rFont val="Arial"/>
        <family val="2"/>
      </rPr>
      <t>für das Jahr 2009 wurden zum Zeitpunkt dieses Berichts aufgrund noch ausstehender Klärung der Abrechnungsmodalitäten noch keine Beträge an CUT abgeführt.</t>
    </r>
  </si>
  <si>
    <t xml:space="preserve">*2 die Übernahme von vormals durch die RKG betriebenen Geschäftsbereichen in 2009 führt zu einer teils deutlich veränderten Erlössitutation der Museen. </t>
  </si>
  <si>
    <t xml:space="preserve">    Die ausgewiesenen Durchschnittsentgelte/zahlendem Besucher sind somit nur bedingt mit den Vorjahreswerten vergleichbar.</t>
  </si>
  <si>
    <t xml:space="preserve">Gesamt (Eintrittsentgelte und zusätzliche Erlöse) </t>
  </si>
  <si>
    <t>Durchschnittl. Entgelt / zahlender Besucher*²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</si>
</sst>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/\ mmm/;@"/>
    <numFmt numFmtId="173" formatCode="#,##0.00\ [$€-1]"/>
    <numFmt numFmtId="174" formatCode="0.0%"/>
    <numFmt numFmtId="175" formatCode="#,##0\ [$€-1]"/>
    <numFmt numFmtId="176" formatCode="#,##0.0\ [$€-1]"/>
    <numFmt numFmtId="177" formatCode="#,##0.00\ &quot;€&quot;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#,##0.000"/>
    <numFmt numFmtId="188" formatCode="#,##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0"/>
    </font>
    <font>
      <b/>
      <u val="single"/>
      <sz val="12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3" fontId="2" fillId="0" borderId="2" xfId="16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2" fillId="0" borderId="3" xfId="0" applyNumberFormat="1" applyFont="1" applyBorder="1" applyAlignment="1">
      <alignment horizontal="left"/>
    </xf>
    <xf numFmtId="17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16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3" fontId="5" fillId="0" borderId="3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" fillId="0" borderId="0" xfId="0" applyFont="1" applyAlignment="1">
      <alignment horizontal="right"/>
    </xf>
    <xf numFmtId="0" fontId="2" fillId="0" borderId="9" xfId="0" applyFont="1" applyBorder="1" applyAlignment="1">
      <alignment/>
    </xf>
    <xf numFmtId="3" fontId="4" fillId="0" borderId="13" xfId="16" applyNumberFormat="1" applyFont="1" applyBorder="1" applyAlignment="1">
      <alignment horizontal="right"/>
    </xf>
    <xf numFmtId="3" fontId="4" fillId="0" borderId="1" xfId="16" applyNumberFormat="1" applyFont="1" applyBorder="1" applyAlignment="1">
      <alignment horizontal="right"/>
    </xf>
    <xf numFmtId="0" fontId="2" fillId="0" borderId="9" xfId="0" applyFont="1" applyBorder="1" applyAlignment="1">
      <alignment wrapText="1"/>
    </xf>
    <xf numFmtId="3" fontId="4" fillId="0" borderId="1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2" fillId="0" borderId="19" xfId="16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25" xfId="0" applyFont="1" applyBorder="1" applyAlignment="1">
      <alignment/>
    </xf>
    <xf numFmtId="3" fontId="5" fillId="0" borderId="17" xfId="0" applyNumberFormat="1" applyFont="1" applyBorder="1" applyAlignment="1">
      <alignment horizontal="left" wrapText="1"/>
    </xf>
    <xf numFmtId="3" fontId="5" fillId="0" borderId="18" xfId="0" applyNumberFormat="1" applyFont="1" applyBorder="1" applyAlignment="1">
      <alignment horizontal="left" wrapText="1"/>
    </xf>
    <xf numFmtId="3" fontId="5" fillId="0" borderId="19" xfId="0" applyNumberFormat="1" applyFont="1" applyBorder="1" applyAlignment="1">
      <alignment horizontal="left" wrapText="1"/>
    </xf>
    <xf numFmtId="0" fontId="7" fillId="0" borderId="3" xfId="0" applyFont="1" applyBorder="1" applyAlignment="1">
      <alignment/>
    </xf>
    <xf numFmtId="0" fontId="5" fillId="0" borderId="2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7" fillId="0" borderId="23" xfId="0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 wrapText="1"/>
    </xf>
    <xf numFmtId="0" fontId="0" fillId="0" borderId="25" xfId="0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3" fontId="5" fillId="0" borderId="28" xfId="0" applyNumberFormat="1" applyFont="1" applyBorder="1" applyAlignment="1">
      <alignment horizontal="right" wrapText="1"/>
    </xf>
    <xf numFmtId="0" fontId="0" fillId="0" borderId="29" xfId="0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175" fontId="2" fillId="0" borderId="9" xfId="0" applyNumberFormat="1" applyFont="1" applyBorder="1" applyAlignment="1">
      <alignment horizontal="center"/>
    </xf>
    <xf numFmtId="175" fontId="2" fillId="0" borderId="25" xfId="0" applyNumberFormat="1" applyFont="1" applyBorder="1" applyAlignment="1">
      <alignment horizontal="center"/>
    </xf>
    <xf numFmtId="175" fontId="4" fillId="0" borderId="9" xfId="0" applyNumberFormat="1" applyFont="1" applyBorder="1" applyAlignment="1">
      <alignment horizontal="center"/>
    </xf>
    <xf numFmtId="175" fontId="4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4" fillId="0" borderId="9" xfId="16" applyNumberFormat="1" applyFont="1" applyBorder="1" applyAlignment="1">
      <alignment horizontal="right"/>
    </xf>
    <xf numFmtId="3" fontId="4" fillId="0" borderId="14" xfId="16" applyNumberFormat="1" applyFont="1" applyBorder="1" applyAlignment="1">
      <alignment horizontal="right"/>
    </xf>
    <xf numFmtId="3" fontId="2" fillId="0" borderId="20" xfId="16" applyNumberFormat="1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3" fontId="2" fillId="0" borderId="31" xfId="16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3" fontId="5" fillId="0" borderId="32" xfId="0" applyNumberFormat="1" applyFont="1" applyBorder="1" applyAlignment="1">
      <alignment horizontal="center" wrapText="1"/>
    </xf>
    <xf numFmtId="3" fontId="5" fillId="0" borderId="33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 wrapText="1"/>
    </xf>
    <xf numFmtId="0" fontId="2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175" fontId="2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0" fontId="5" fillId="0" borderId="23" xfId="0" applyFont="1" applyBorder="1" applyAlignment="1">
      <alignment horizontal="center" vertical="top" wrapText="1"/>
    </xf>
    <xf numFmtId="175" fontId="2" fillId="0" borderId="0" xfId="0" applyNumberFormat="1" applyFont="1" applyBorder="1" applyAlignment="1">
      <alignment horizontal="center"/>
    </xf>
    <xf numFmtId="173" fontId="2" fillId="0" borderId="9" xfId="0" applyNumberFormat="1" applyFont="1" applyBorder="1" applyAlignment="1">
      <alignment horizontal="center"/>
    </xf>
    <xf numFmtId="177" fontId="2" fillId="0" borderId="9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right"/>
    </xf>
    <xf numFmtId="10" fontId="1" fillId="0" borderId="20" xfId="16" applyNumberFormat="1" applyFont="1" applyBorder="1" applyAlignment="1">
      <alignment horizontal="right"/>
    </xf>
    <xf numFmtId="10" fontId="2" fillId="0" borderId="30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2" fillId="0" borderId="3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="85" zoomScaleNormal="75" zoomScaleSheetLayoutView="85" workbookViewId="0" topLeftCell="A1">
      <pane xSplit="4" ySplit="3" topLeftCell="E2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25" sqref="K25"/>
    </sheetView>
  </sheetViews>
  <sheetFormatPr defaultColWidth="11.421875" defaultRowHeight="12.75"/>
  <cols>
    <col min="1" max="1" width="67.421875" style="0" customWidth="1"/>
    <col min="2" max="2" width="10.28125" style="0" hidden="1" customWidth="1"/>
    <col min="3" max="3" width="11.7109375" style="0" hidden="1" customWidth="1"/>
    <col min="4" max="4" width="9.57421875" style="0" hidden="1" customWidth="1"/>
    <col min="5" max="5" width="24.28125" style="0" customWidth="1"/>
    <col min="6" max="6" width="19.140625" style="0" customWidth="1"/>
    <col min="7" max="7" width="24.421875" style="1" customWidth="1"/>
    <col min="8" max="8" width="26.57421875" style="0" customWidth="1"/>
    <col min="9" max="9" width="24.28125" style="0" customWidth="1"/>
    <col min="10" max="10" width="22.8515625" style="1" customWidth="1"/>
    <col min="11" max="11" width="18.28125" style="0" customWidth="1"/>
    <col min="12" max="12" width="22.8515625" style="0" customWidth="1"/>
    <col min="13" max="16384" width="11.421875" style="2" customWidth="1"/>
  </cols>
  <sheetData>
    <row r="1" spans="1:11" s="6" customFormat="1" ht="24.75" customHeight="1" thickBot="1">
      <c r="A1" s="19"/>
      <c r="B1" s="18"/>
      <c r="C1" s="7"/>
      <c r="D1" s="7"/>
      <c r="E1" s="21"/>
      <c r="F1" s="21"/>
      <c r="G1" s="21"/>
      <c r="H1" s="24"/>
      <c r="I1" s="24"/>
      <c r="J1" s="24"/>
      <c r="K1" s="22"/>
    </row>
    <row r="2" spans="1:12" s="6" customFormat="1" ht="45.75" customHeight="1" thickBot="1">
      <c r="A2" s="46"/>
      <c r="B2" s="94"/>
      <c r="C2" s="95"/>
      <c r="D2" s="95"/>
      <c r="E2" s="53" t="s">
        <v>10</v>
      </c>
      <c r="F2" s="57"/>
      <c r="G2" s="62"/>
      <c r="H2" s="57" t="s">
        <v>11</v>
      </c>
      <c r="I2" s="57"/>
      <c r="J2" s="60"/>
      <c r="K2" s="47"/>
      <c r="L2" s="96" t="s">
        <v>26</v>
      </c>
    </row>
    <row r="3" spans="1:12" ht="53.25" customHeight="1" thickBot="1">
      <c r="A3" s="48"/>
      <c r="B3" s="49"/>
      <c r="C3" s="50"/>
      <c r="D3" s="51"/>
      <c r="E3" s="77" t="s">
        <v>4</v>
      </c>
      <c r="F3" s="78" t="s">
        <v>2</v>
      </c>
      <c r="G3" s="77" t="s">
        <v>7</v>
      </c>
      <c r="H3" s="78" t="s">
        <v>4</v>
      </c>
      <c r="I3" s="78" t="s">
        <v>2</v>
      </c>
      <c r="J3" s="79" t="s">
        <v>7</v>
      </c>
      <c r="K3" s="78" t="s">
        <v>6</v>
      </c>
      <c r="L3" s="97"/>
    </row>
    <row r="4" spans="1:12" ht="15.75">
      <c r="A4" s="20" t="s">
        <v>0</v>
      </c>
      <c r="B4" s="26"/>
      <c r="C4" s="3"/>
      <c r="D4" s="4"/>
      <c r="E4" s="63"/>
      <c r="F4" s="58"/>
      <c r="G4" s="73"/>
      <c r="H4" s="58"/>
      <c r="I4" s="58"/>
      <c r="J4" s="61"/>
      <c r="K4" s="25"/>
      <c r="L4" s="56"/>
    </row>
    <row r="5" spans="1:12" ht="15.75">
      <c r="A5" s="80" t="s">
        <v>12</v>
      </c>
      <c r="B5" s="29"/>
      <c r="C5" s="30"/>
      <c r="D5" s="5"/>
      <c r="E5" s="59">
        <v>66748</v>
      </c>
      <c r="F5" s="59">
        <v>18552</v>
      </c>
      <c r="G5" s="74">
        <f>E5+F5</f>
        <v>85300</v>
      </c>
      <c r="H5" s="71">
        <v>65322</v>
      </c>
      <c r="I5" s="71">
        <v>36105</v>
      </c>
      <c r="J5" s="56">
        <f>H5+I5</f>
        <v>101427</v>
      </c>
      <c r="K5" s="91">
        <f>(J5/G5)-100%</f>
        <v>0.18906213364595548</v>
      </c>
      <c r="L5" s="56">
        <v>205000</v>
      </c>
    </row>
    <row r="6" spans="1:12" ht="31.5">
      <c r="A6" s="84" t="s">
        <v>13</v>
      </c>
      <c r="B6" s="32"/>
      <c r="C6" s="33"/>
      <c r="D6" s="5"/>
      <c r="E6" s="59">
        <v>128165</v>
      </c>
      <c r="F6" s="59">
        <v>38130</v>
      </c>
      <c r="G6" s="74">
        <f aca="true" t="shared" si="0" ref="G6:G18">E6+F6</f>
        <v>166295</v>
      </c>
      <c r="H6" s="71">
        <v>195576</v>
      </c>
      <c r="I6" s="71">
        <v>185578</v>
      </c>
      <c r="J6" s="56">
        <f>H6+I6</f>
        <v>381154</v>
      </c>
      <c r="K6" s="91">
        <f aca="true" t="shared" si="1" ref="K6:K18">(J6/G6)-100%</f>
        <v>1.292035238582038</v>
      </c>
      <c r="L6" s="56">
        <v>340000</v>
      </c>
    </row>
    <row r="7" spans="1:12" ht="15.75">
      <c r="A7" s="80" t="s">
        <v>14</v>
      </c>
      <c r="B7" s="32"/>
      <c r="C7" s="33"/>
      <c r="D7" s="5"/>
      <c r="E7" s="59">
        <v>30299</v>
      </c>
      <c r="F7" s="59">
        <v>1834</v>
      </c>
      <c r="G7" s="74">
        <f t="shared" si="0"/>
        <v>32133</v>
      </c>
      <c r="H7" s="71">
        <v>35143</v>
      </c>
      <c r="I7" s="71">
        <v>8034</v>
      </c>
      <c r="J7" s="56">
        <f>H7+I7</f>
        <v>43177</v>
      </c>
      <c r="K7" s="91">
        <f t="shared" si="1"/>
        <v>0.34369651137459933</v>
      </c>
      <c r="L7" s="56">
        <v>80000</v>
      </c>
    </row>
    <row r="8" spans="1:12" ht="15.75">
      <c r="A8" s="28" t="s">
        <v>15</v>
      </c>
      <c r="B8" s="32"/>
      <c r="C8" s="33"/>
      <c r="D8" s="5"/>
      <c r="E8" s="59">
        <v>52528</v>
      </c>
      <c r="F8" s="59">
        <v>5917</v>
      </c>
      <c r="G8" s="74">
        <f t="shared" si="0"/>
        <v>58445</v>
      </c>
      <c r="H8" s="71">
        <v>40307</v>
      </c>
      <c r="I8" s="71">
        <v>10293</v>
      </c>
      <c r="J8" s="56">
        <f>H8+I8</f>
        <v>50600</v>
      </c>
      <c r="K8" s="91">
        <f t="shared" si="1"/>
        <v>-0.13422876208401058</v>
      </c>
      <c r="L8" s="56">
        <v>100000</v>
      </c>
    </row>
    <row r="9" spans="1:12" ht="15.75">
      <c r="A9" s="80" t="s">
        <v>16</v>
      </c>
      <c r="B9" s="32"/>
      <c r="C9" s="33"/>
      <c r="D9" s="5"/>
      <c r="E9" s="59">
        <v>27853</v>
      </c>
      <c r="F9" s="59">
        <v>4328</v>
      </c>
      <c r="G9" s="74">
        <f t="shared" si="0"/>
        <v>32181</v>
      </c>
      <c r="H9" s="71">
        <f>J9-I9</f>
        <v>14268</v>
      </c>
      <c r="I9" s="71">
        <v>10287</v>
      </c>
      <c r="J9" s="56">
        <v>24555</v>
      </c>
      <c r="K9" s="91">
        <f t="shared" si="1"/>
        <v>-0.23697212640999343</v>
      </c>
      <c r="L9" s="56">
        <v>50000</v>
      </c>
    </row>
    <row r="10" spans="1:12" ht="15.75">
      <c r="A10" s="81" t="s">
        <v>18</v>
      </c>
      <c r="B10" s="32"/>
      <c r="C10" s="33"/>
      <c r="D10" s="5"/>
      <c r="E10" s="70">
        <v>16345</v>
      </c>
      <c r="F10" s="70">
        <v>12656</v>
      </c>
      <c r="G10" s="74">
        <f t="shared" si="0"/>
        <v>29001</v>
      </c>
      <c r="H10" s="71">
        <v>20310</v>
      </c>
      <c r="I10" s="71">
        <v>8759</v>
      </c>
      <c r="J10" s="56">
        <f>SUM(H10:I10)</f>
        <v>29069</v>
      </c>
      <c r="K10" s="91">
        <f t="shared" si="1"/>
        <v>0.002344746732871217</v>
      </c>
      <c r="L10" s="56"/>
    </row>
    <row r="11" spans="1:12" ht="15.75">
      <c r="A11" s="81" t="s">
        <v>1</v>
      </c>
      <c r="B11" s="32"/>
      <c r="C11" s="35"/>
      <c r="D11" s="5"/>
      <c r="E11" s="70">
        <v>71</v>
      </c>
      <c r="F11" s="70">
        <v>4</v>
      </c>
      <c r="G11" s="74">
        <f t="shared" si="0"/>
        <v>75</v>
      </c>
      <c r="H11" s="71"/>
      <c r="I11" s="71"/>
      <c r="J11" s="56">
        <f aca="true" t="shared" si="2" ref="J11:J18">SUM(H11:I11)</f>
        <v>0</v>
      </c>
      <c r="K11" s="91"/>
      <c r="L11" s="56"/>
    </row>
    <row r="12" spans="1:12" ht="15.75">
      <c r="A12" s="81" t="s">
        <v>9</v>
      </c>
      <c r="B12" s="32"/>
      <c r="C12" s="35"/>
      <c r="D12" s="5"/>
      <c r="E12" s="70">
        <v>1260</v>
      </c>
      <c r="F12" s="70">
        <v>825</v>
      </c>
      <c r="G12" s="74">
        <f t="shared" si="0"/>
        <v>2085</v>
      </c>
      <c r="H12" s="71">
        <v>1929</v>
      </c>
      <c r="I12" s="71">
        <v>580</v>
      </c>
      <c r="J12" s="56">
        <f t="shared" si="2"/>
        <v>2509</v>
      </c>
      <c r="K12" s="91">
        <f t="shared" si="1"/>
        <v>0.20335731414868108</v>
      </c>
      <c r="L12" s="56"/>
    </row>
    <row r="13" spans="1:12" ht="15.75">
      <c r="A13" s="81" t="s">
        <v>17</v>
      </c>
      <c r="B13" s="32"/>
      <c r="C13" s="33"/>
      <c r="D13" s="5"/>
      <c r="E13" s="70">
        <v>10301</v>
      </c>
      <c r="F13" s="70">
        <v>1403</v>
      </c>
      <c r="G13" s="74">
        <f t="shared" si="0"/>
        <v>11704</v>
      </c>
      <c r="H13" s="71">
        <f>9783-1776-1831</f>
        <v>6176</v>
      </c>
      <c r="I13" s="71">
        <f>3065+1776+1831</f>
        <v>6672</v>
      </c>
      <c r="J13" s="56">
        <f t="shared" si="2"/>
        <v>12848</v>
      </c>
      <c r="K13" s="91">
        <f t="shared" si="1"/>
        <v>0.09774436090225569</v>
      </c>
      <c r="L13" s="56"/>
    </row>
    <row r="14" spans="1:12" ht="30.75">
      <c r="A14" s="86" t="s">
        <v>19</v>
      </c>
      <c r="B14" s="32"/>
      <c r="C14" s="33"/>
      <c r="D14" s="5"/>
      <c r="E14" s="70">
        <v>6989</v>
      </c>
      <c r="F14" s="70">
        <v>680</v>
      </c>
      <c r="G14" s="74">
        <f t="shared" si="0"/>
        <v>7669</v>
      </c>
      <c r="H14" s="71">
        <f>6203-2050</f>
        <v>4153</v>
      </c>
      <c r="I14" s="71">
        <f>1669+2050</f>
        <v>3719</v>
      </c>
      <c r="J14" s="56">
        <f t="shared" si="2"/>
        <v>7872</v>
      </c>
      <c r="K14" s="91">
        <f t="shared" si="1"/>
        <v>0.02647020472030248</v>
      </c>
      <c r="L14" s="56"/>
    </row>
    <row r="15" spans="1:12" ht="15.75">
      <c r="A15" s="81" t="s">
        <v>20</v>
      </c>
      <c r="B15" s="32"/>
      <c r="C15" s="33"/>
      <c r="D15" s="5"/>
      <c r="E15" s="70">
        <v>16922</v>
      </c>
      <c r="F15" s="70">
        <v>1539</v>
      </c>
      <c r="G15" s="74">
        <f t="shared" si="0"/>
        <v>18461</v>
      </c>
      <c r="H15" s="71">
        <f>16615-8453</f>
        <v>8162</v>
      </c>
      <c r="I15" s="71">
        <f>3638+8453</f>
        <v>12091</v>
      </c>
      <c r="J15" s="56">
        <f t="shared" si="2"/>
        <v>20253</v>
      </c>
      <c r="K15" s="91">
        <f t="shared" si="1"/>
        <v>0.09706949786035435</v>
      </c>
      <c r="L15" s="56"/>
    </row>
    <row r="16" spans="1:12" ht="15.75">
      <c r="A16" s="81" t="s">
        <v>21</v>
      </c>
      <c r="B16" s="32"/>
      <c r="C16" s="33"/>
      <c r="D16" s="5"/>
      <c r="E16" s="70">
        <v>9056</v>
      </c>
      <c r="F16" s="70">
        <v>4755</v>
      </c>
      <c r="G16" s="74">
        <f t="shared" si="0"/>
        <v>13811</v>
      </c>
      <c r="H16" s="71">
        <f>8243-1349</f>
        <v>6894</v>
      </c>
      <c r="I16" s="71">
        <f>5308+1349</f>
        <v>6657</v>
      </c>
      <c r="J16" s="56">
        <f t="shared" si="2"/>
        <v>13551</v>
      </c>
      <c r="K16" s="91">
        <f t="shared" si="1"/>
        <v>-0.01882557381797123</v>
      </c>
      <c r="L16" s="56"/>
    </row>
    <row r="17" spans="1:12" ht="16.5" thickBot="1">
      <c r="A17" s="82" t="s">
        <v>22</v>
      </c>
      <c r="B17" s="37"/>
      <c r="C17" s="38"/>
      <c r="D17" s="13"/>
      <c r="E17" s="70">
        <v>13110</v>
      </c>
      <c r="F17" s="70">
        <v>1957</v>
      </c>
      <c r="G17" s="74">
        <f t="shared" si="0"/>
        <v>15067</v>
      </c>
      <c r="H17" s="71">
        <f>9952-2700</f>
        <v>7252</v>
      </c>
      <c r="I17" s="71">
        <f>4075+2700</f>
        <v>6775</v>
      </c>
      <c r="J17" s="56">
        <f t="shared" si="2"/>
        <v>14027</v>
      </c>
      <c r="K17" s="91">
        <f t="shared" si="1"/>
        <v>-0.0690250215703192</v>
      </c>
      <c r="L17" s="56"/>
    </row>
    <row r="18" spans="1:12" ht="16.5" thickBot="1">
      <c r="A18" s="83" t="s">
        <v>23</v>
      </c>
      <c r="B18" s="39"/>
      <c r="C18" s="40"/>
      <c r="D18" s="41"/>
      <c r="E18" s="72">
        <v>74054</v>
      </c>
      <c r="F18" s="72">
        <v>23819</v>
      </c>
      <c r="G18" s="72">
        <f t="shared" si="0"/>
        <v>97873</v>
      </c>
      <c r="H18" s="72">
        <f>H10+H11+H12+H13+H14+H15+H16+H17</f>
        <v>54876</v>
      </c>
      <c r="I18" s="72">
        <f>I10+I11+I12+I13+I14+I15+I16+I17</f>
        <v>45253</v>
      </c>
      <c r="J18" s="72">
        <f t="shared" si="2"/>
        <v>100129</v>
      </c>
      <c r="K18" s="92">
        <f t="shared" si="1"/>
        <v>0.02305027944376903</v>
      </c>
      <c r="L18" s="72">
        <v>180000</v>
      </c>
    </row>
    <row r="19" spans="1:12" s="9" customFormat="1" ht="16.5" thickBot="1">
      <c r="A19" s="23" t="s">
        <v>3</v>
      </c>
      <c r="B19" s="10"/>
      <c r="C19" s="11"/>
      <c r="D19" s="12"/>
      <c r="E19" s="64">
        <f>SUM(E5:E9,E18)</f>
        <v>379647</v>
      </c>
      <c r="F19" s="64">
        <f>SUM(F5:F9,F18)</f>
        <v>92580</v>
      </c>
      <c r="G19" s="64">
        <f>SUM(G5:G9,G18)</f>
        <v>472227</v>
      </c>
      <c r="H19" s="64">
        <f>SUM(H5:H9,H18)</f>
        <v>405492</v>
      </c>
      <c r="I19" s="64">
        <f>SUM(I5:I9,I18)</f>
        <v>295550</v>
      </c>
      <c r="J19" s="64">
        <f>H19+I19</f>
        <v>701042</v>
      </c>
      <c r="K19" s="93">
        <f>(J19/G19)-100%</f>
        <v>0.4845445093143763</v>
      </c>
      <c r="L19" s="64">
        <f>SUM(L5:L18)</f>
        <v>955000</v>
      </c>
    </row>
    <row r="20" ht="12.75">
      <c r="A20" s="17"/>
    </row>
    <row r="21" ht="12.75">
      <c r="A21" s="17"/>
    </row>
    <row r="22" ht="2.25" customHeight="1" thickBot="1">
      <c r="A22" s="17"/>
    </row>
    <row r="23" ht="13.5" hidden="1" thickBot="1">
      <c r="A23" s="17"/>
    </row>
    <row r="24" spans="1:10" ht="167.25" customHeight="1" thickBot="1">
      <c r="A24" s="46" t="s">
        <v>0</v>
      </c>
      <c r="B24" s="52"/>
      <c r="C24" s="52"/>
      <c r="D24" s="52"/>
      <c r="E24" s="76" t="s">
        <v>34</v>
      </c>
      <c r="F24" s="54"/>
      <c r="G24" s="76" t="s">
        <v>5</v>
      </c>
      <c r="H24" s="87" t="s">
        <v>30</v>
      </c>
      <c r="I24" s="76" t="s">
        <v>7</v>
      </c>
      <c r="J24" s="76" t="s">
        <v>35</v>
      </c>
    </row>
    <row r="25" spans="1:12" s="6" customFormat="1" ht="36.75" thickBot="1">
      <c r="A25" s="55"/>
      <c r="B25" s="52"/>
      <c r="C25" s="52"/>
      <c r="D25" s="52"/>
      <c r="E25" s="53" t="s">
        <v>8</v>
      </c>
      <c r="F25" s="54"/>
      <c r="G25" s="53" t="s">
        <v>27</v>
      </c>
      <c r="H25" s="53" t="s">
        <v>28</v>
      </c>
      <c r="I25" s="53" t="s">
        <v>29</v>
      </c>
      <c r="J25" s="53"/>
      <c r="K25" s="16"/>
      <c r="L25" s="16"/>
    </row>
    <row r="26" spans="1:10" ht="15.75">
      <c r="A26" s="28" t="s">
        <v>12</v>
      </c>
      <c r="B26" s="42"/>
      <c r="C26" s="42"/>
      <c r="D26" s="42"/>
      <c r="E26" s="65">
        <v>323549.92</v>
      </c>
      <c r="F26" s="27"/>
      <c r="G26" s="65">
        <v>276332</v>
      </c>
      <c r="H26" s="65">
        <f>602392-G26</f>
        <v>326060</v>
      </c>
      <c r="I26" s="65">
        <f>G26+H26</f>
        <v>602392</v>
      </c>
      <c r="J26" s="89">
        <f>I26/H5</f>
        <v>9.221885429105049</v>
      </c>
    </row>
    <row r="27" spans="1:10" ht="31.5">
      <c r="A27" s="84" t="s">
        <v>24</v>
      </c>
      <c r="B27" s="42"/>
      <c r="C27" s="42"/>
      <c r="D27" s="42"/>
      <c r="E27" s="65">
        <v>486270.86649999995</v>
      </c>
      <c r="F27" s="27"/>
      <c r="G27" s="85">
        <f>506383+188694</f>
        <v>695077</v>
      </c>
      <c r="H27" s="65">
        <f>(690793+358118)-G27</f>
        <v>353834</v>
      </c>
      <c r="I27" s="65">
        <f aca="true" t="shared" si="3" ref="I27:I39">G27+H27</f>
        <v>1048911</v>
      </c>
      <c r="J27" s="89">
        <f>I27/H6</f>
        <v>5.363188734814088</v>
      </c>
    </row>
    <row r="28" spans="1:10" ht="31.5">
      <c r="A28" s="31" t="s">
        <v>25</v>
      </c>
      <c r="B28" s="42"/>
      <c r="C28" s="42"/>
      <c r="D28" s="42"/>
      <c r="E28" s="65">
        <v>396259.0964999999</v>
      </c>
      <c r="F28" s="15"/>
      <c r="G28" s="85">
        <f>G27</f>
        <v>695077</v>
      </c>
      <c r="H28" s="65">
        <f>H27</f>
        <v>353834</v>
      </c>
      <c r="I28" s="65">
        <f t="shared" si="3"/>
        <v>1048911</v>
      </c>
      <c r="J28" s="89">
        <f>I28/H6</f>
        <v>5.363188734814088</v>
      </c>
    </row>
    <row r="29" spans="1:10" ht="15.75">
      <c r="A29" s="28" t="s">
        <v>14</v>
      </c>
      <c r="B29" s="42"/>
      <c r="C29" s="42"/>
      <c r="D29" s="42"/>
      <c r="E29" s="65">
        <v>97641.772</v>
      </c>
      <c r="F29" s="15"/>
      <c r="G29" s="65">
        <v>102917</v>
      </c>
      <c r="H29" s="65">
        <f>191491-G29</f>
        <v>88574</v>
      </c>
      <c r="I29" s="65">
        <f t="shared" si="3"/>
        <v>191491</v>
      </c>
      <c r="J29" s="89">
        <f>I29/H7</f>
        <v>5.448908744273397</v>
      </c>
    </row>
    <row r="30" spans="1:10" ht="15.75">
      <c r="A30" s="28" t="s">
        <v>15</v>
      </c>
      <c r="B30" s="42"/>
      <c r="C30" s="42"/>
      <c r="D30" s="42"/>
      <c r="E30" s="65">
        <v>173378.95750000002</v>
      </c>
      <c r="F30" s="15"/>
      <c r="G30" s="66">
        <v>73311</v>
      </c>
      <c r="H30" s="66">
        <f>187240-G30</f>
        <v>113929</v>
      </c>
      <c r="I30" s="65">
        <f t="shared" si="3"/>
        <v>187240</v>
      </c>
      <c r="J30" s="89">
        <f>I30/H8</f>
        <v>4.645346962066142</v>
      </c>
    </row>
    <row r="31" spans="1:10" ht="15.75">
      <c r="A31" s="28" t="s">
        <v>16</v>
      </c>
      <c r="B31" s="42"/>
      <c r="C31" s="42"/>
      <c r="D31" s="42"/>
      <c r="E31" s="66">
        <v>193798.4</v>
      </c>
      <c r="F31" s="15"/>
      <c r="G31" s="66">
        <v>63383</v>
      </c>
      <c r="H31" s="66">
        <f>140727-G31</f>
        <v>77344</v>
      </c>
      <c r="I31" s="65">
        <f t="shared" si="3"/>
        <v>140727</v>
      </c>
      <c r="J31" s="89">
        <f>I31/H9</f>
        <v>9.863120269133725</v>
      </c>
    </row>
    <row r="32" spans="1:10" ht="15.75">
      <c r="A32" s="34" t="s">
        <v>18</v>
      </c>
      <c r="B32" s="42"/>
      <c r="C32" s="42"/>
      <c r="D32" s="42"/>
      <c r="E32" s="67">
        <v>35116.001000000004</v>
      </c>
      <c r="F32" s="14"/>
      <c r="G32" s="67">
        <f>18638+314</f>
        <v>18952</v>
      </c>
      <c r="H32" s="67">
        <f>(178430+844)-G32</f>
        <v>160322</v>
      </c>
      <c r="I32" s="65">
        <f t="shared" si="3"/>
        <v>179274</v>
      </c>
      <c r="J32" s="89">
        <f>I32/H10</f>
        <v>8.826883308714919</v>
      </c>
    </row>
    <row r="33" spans="1:10" ht="15.75">
      <c r="A33" s="34" t="s">
        <v>1</v>
      </c>
      <c r="B33" s="42"/>
      <c r="C33" s="42"/>
      <c r="D33" s="42"/>
      <c r="E33" s="67">
        <v>222</v>
      </c>
      <c r="F33" s="14"/>
      <c r="G33" s="67">
        <v>0</v>
      </c>
      <c r="H33" s="67">
        <v>0</v>
      </c>
      <c r="I33" s="65">
        <f t="shared" si="3"/>
        <v>0</v>
      </c>
      <c r="J33" s="89">
        <v>0</v>
      </c>
    </row>
    <row r="34" spans="1:10" ht="15.75">
      <c r="A34" s="34" t="s">
        <v>9</v>
      </c>
      <c r="B34" s="42"/>
      <c r="C34" s="42"/>
      <c r="D34" s="42"/>
      <c r="E34" s="67">
        <v>3419.083</v>
      </c>
      <c r="F34" s="14"/>
      <c r="G34" s="67">
        <v>3760</v>
      </c>
      <c r="H34" s="67">
        <f>6816-G34</f>
        <v>3056</v>
      </c>
      <c r="I34" s="65">
        <f t="shared" si="3"/>
        <v>6816</v>
      </c>
      <c r="J34" s="89">
        <f aca="true" t="shared" si="4" ref="J34:J40">I34/H12</f>
        <v>3.5334370139968896</v>
      </c>
    </row>
    <row r="35" spans="1:10" ht="15.75">
      <c r="A35" s="34" t="s">
        <v>17</v>
      </c>
      <c r="B35" s="42"/>
      <c r="C35" s="42"/>
      <c r="D35" s="42"/>
      <c r="E35" s="67">
        <v>33692.7565</v>
      </c>
      <c r="F35" s="14"/>
      <c r="G35" s="67">
        <v>11575</v>
      </c>
      <c r="H35" s="67">
        <f>34198-G35</f>
        <v>22623</v>
      </c>
      <c r="I35" s="65">
        <f t="shared" si="3"/>
        <v>34198</v>
      </c>
      <c r="J35" s="89">
        <f t="shared" si="4"/>
        <v>5.537240932642487</v>
      </c>
    </row>
    <row r="36" spans="1:10" ht="30.75">
      <c r="A36" s="86" t="s">
        <v>19</v>
      </c>
      <c r="B36" s="42"/>
      <c r="C36" s="42"/>
      <c r="D36" s="42"/>
      <c r="E36" s="67">
        <v>9846.2755</v>
      </c>
      <c r="F36" s="14"/>
      <c r="G36" s="67">
        <f>6524+758</f>
        <v>7282</v>
      </c>
      <c r="H36" s="67">
        <f>(11615+1418)-G36</f>
        <v>5751</v>
      </c>
      <c r="I36" s="65">
        <f t="shared" si="3"/>
        <v>13033</v>
      </c>
      <c r="J36" s="89">
        <f t="shared" si="4"/>
        <v>3.1382133397543943</v>
      </c>
    </row>
    <row r="37" spans="1:10" ht="15.75">
      <c r="A37" s="34" t="s">
        <v>20</v>
      </c>
      <c r="B37" s="42"/>
      <c r="C37" s="42"/>
      <c r="D37" s="42"/>
      <c r="E37" s="67">
        <v>51745.4835</v>
      </c>
      <c r="F37" s="14"/>
      <c r="G37" s="67">
        <v>28939</v>
      </c>
      <c r="H37" s="67">
        <f>60736-G37</f>
        <v>31797</v>
      </c>
      <c r="I37" s="65">
        <f t="shared" si="3"/>
        <v>60736</v>
      </c>
      <c r="J37" s="89">
        <f t="shared" si="4"/>
        <v>7.4413134035775546</v>
      </c>
    </row>
    <row r="38" spans="1:10" ht="15.75">
      <c r="A38" s="34" t="s">
        <v>21</v>
      </c>
      <c r="B38" s="42"/>
      <c r="C38" s="42"/>
      <c r="D38" s="42"/>
      <c r="E38" s="67">
        <v>29259.1175</v>
      </c>
      <c r="F38" s="14"/>
      <c r="G38" s="67">
        <v>9457</v>
      </c>
      <c r="H38" s="67">
        <f>33549-G38</f>
        <v>24092</v>
      </c>
      <c r="I38" s="65">
        <f t="shared" si="3"/>
        <v>33549</v>
      </c>
      <c r="J38" s="89">
        <f t="shared" si="4"/>
        <v>4.866405570060922</v>
      </c>
    </row>
    <row r="39" spans="1:10" ht="15.75">
      <c r="A39" s="36" t="s">
        <v>22</v>
      </c>
      <c r="B39" s="42"/>
      <c r="C39" s="42"/>
      <c r="D39" s="42"/>
      <c r="E39" s="67">
        <v>31099.4435</v>
      </c>
      <c r="F39" s="14"/>
      <c r="G39" s="67">
        <v>14403</v>
      </c>
      <c r="H39" s="68">
        <f>43477-G39</f>
        <v>29074</v>
      </c>
      <c r="I39" s="65">
        <f t="shared" si="3"/>
        <v>43477</v>
      </c>
      <c r="J39" s="89">
        <f t="shared" si="4"/>
        <v>5.995173745173745</v>
      </c>
    </row>
    <row r="40" spans="1:10" ht="16.5" thickBot="1">
      <c r="A40" s="43" t="s">
        <v>23</v>
      </c>
      <c r="B40" s="44"/>
      <c r="C40" s="44"/>
      <c r="D40" s="44"/>
      <c r="E40" s="65">
        <v>194400.1605</v>
      </c>
      <c r="F40" s="88"/>
      <c r="G40" s="65">
        <f>SUM(G32:G39)</f>
        <v>94368</v>
      </c>
      <c r="H40" s="65">
        <f>SUM(H32:H39)</f>
        <v>276715</v>
      </c>
      <c r="I40" s="65">
        <f>SUM(I32:I39)</f>
        <v>371083</v>
      </c>
      <c r="J40" s="89">
        <f t="shared" si="4"/>
        <v>6.7622093447044245</v>
      </c>
    </row>
    <row r="41" spans="1:10" ht="17.25" thickBot="1" thickTop="1">
      <c r="A41" s="23" t="s">
        <v>3</v>
      </c>
      <c r="B41" s="45"/>
      <c r="C41" s="45"/>
      <c r="D41" s="45"/>
      <c r="E41" s="65">
        <v>1379028.3065</v>
      </c>
      <c r="F41" s="88"/>
      <c r="G41" s="65">
        <f>G26+G28+G29+G30+G31+G40</f>
        <v>1305388</v>
      </c>
      <c r="H41" s="65">
        <f>H26+H28+H29+H30+H31+H40</f>
        <v>1236456</v>
      </c>
      <c r="I41" s="65">
        <f>I26+I28+I29+I30+I31+I40</f>
        <v>2541844</v>
      </c>
      <c r="J41" s="90">
        <f>+I41/H19</f>
        <v>6.268542905901966</v>
      </c>
    </row>
    <row r="42" spans="5:8" ht="15.75">
      <c r="E42" s="8"/>
      <c r="F42" s="2"/>
      <c r="G42" s="8"/>
      <c r="H42" s="2"/>
    </row>
    <row r="43" ht="12.75">
      <c r="A43" s="1" t="s">
        <v>31</v>
      </c>
    </row>
    <row r="44" spans="1:12" s="69" customFormat="1" ht="12.75">
      <c r="A44" s="75" t="s">
        <v>32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ht="12.75">
      <c r="A45" t="s">
        <v>33</v>
      </c>
    </row>
  </sheetData>
  <mergeCells count="2">
    <mergeCell ref="B2:D2"/>
    <mergeCell ref="L2:L3"/>
  </mergeCells>
  <printOptions/>
  <pageMargins left="0.75" right="0.75" top="1" bottom="1" header="0.4921259845" footer="0.4921259845"/>
  <pageSetup fitToHeight="1" fitToWidth="1" horizontalDpi="600" verticalDpi="600" orientation="landscape" paperSize="9" scale="46" r:id="rId1"/>
  <headerFooter alignWithMargins="0">
    <oddHeader>&amp;CLVR Museen Gesamt
Besucherzahlen 1.HJ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 Petra</dc:creator>
  <cp:keywords/>
  <dc:description/>
  <cp:lastModifiedBy>InfoKom</cp:lastModifiedBy>
  <cp:lastPrinted>2009-07-20T15:29:56Z</cp:lastPrinted>
  <dcterms:created xsi:type="dcterms:W3CDTF">2006-01-23T07:23:41Z</dcterms:created>
  <dcterms:modified xsi:type="dcterms:W3CDTF">2009-07-20T15:29:58Z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1469196219</vt:i4>
  </property>
  <property fmtid="{D5CDD505-2E9C-101B-9397-08002B2CF9AE}" pid="3" name="_EmailSubject">
    <vt:lpwstr>vorlagebesucherstatistikjanjuni2009 Stand 20.07.2009.xls</vt:lpwstr>
  </property>
  <property fmtid="{D5CDD505-2E9C-101B-9397-08002B2CF9AE}" pid="4" name="_AuthorEmail">
    <vt:lpwstr>s.hoefler@rheinlandkultur.de</vt:lpwstr>
  </property>
  <property fmtid="{D5CDD505-2E9C-101B-9397-08002B2CF9AE}" pid="5" name="_AuthorEmailDisplayName">
    <vt:lpwstr>Höfler, Stefan</vt:lpwstr>
  </property>
  <property fmtid="{D5CDD505-2E9C-101B-9397-08002B2CF9AE}" pid="6" name="_PreviousAdHocReviewCycleID">
    <vt:i4>-1890313564</vt:i4>
  </property>
</Properties>
</file>